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Assumptions" sheetId="2" state="visible" r:id="rId2"/>
    <sheet xmlns:r="http://schemas.openxmlformats.org/officeDocument/2006/relationships" name="Hiring Plan" sheetId="3" state="visible" r:id="rId3"/>
    <sheet xmlns:r="http://schemas.openxmlformats.org/officeDocument/2006/relationships" name="P&amp;L" sheetId="4" state="visible" r:id="rId4"/>
    <sheet xmlns:r="http://schemas.openxmlformats.org/officeDocument/2006/relationships" name="Use of Fund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$#,##0;($#,##0);-"/>
    <numFmt numFmtId="165" formatCode="#,##0;-"/>
    <numFmt numFmtId="166" formatCode="0.0%;-0.0%;-"/>
    <numFmt numFmtId="167" formatCode="$#,##0;-"/>
    <numFmt numFmtId="168" formatCode="0.0%;-"/>
  </numFmts>
  <fonts count="11">
    <font>
      <name val="Calibri"/>
      <family val="2"/>
      <color theme="1"/>
      <sz val="11"/>
      <scheme val="minor"/>
    </font>
    <font>
      <name val="Arial"/>
      <b val="1"/>
      <color rgb="0022C55E"/>
      <sz val="10"/>
    </font>
    <font>
      <name val="Arial"/>
      <b val="1"/>
      <color rgb="00FFFFFF"/>
      <sz val="22"/>
    </font>
    <font>
      <name val="Arial"/>
      <i val="1"/>
      <color rgb="00FFFFFF"/>
      <sz val="10"/>
    </font>
    <font>
      <name val="Arial"/>
      <color rgb="000F172A"/>
      <sz val="10"/>
    </font>
    <font>
      <name val="Arial"/>
      <b val="1"/>
      <color rgb="000F172A"/>
      <sz val="11"/>
    </font>
    <font>
      <name val="Arial"/>
      <color rgb="000000FF"/>
      <sz val="10"/>
    </font>
    <font>
      <name val="Arial"/>
      <i val="1"/>
      <color rgb="0064748B"/>
      <sz val="9"/>
    </font>
    <font>
      <name val="Arial"/>
      <b val="1"/>
      <color rgb="00FFFFFF"/>
      <sz val="12"/>
    </font>
    <font>
      <name val="Arial"/>
      <b val="1"/>
      <color rgb="000F172A"/>
      <sz val="10"/>
    </font>
    <font>
      <name val="Arial"/>
      <color rgb="00008000"/>
      <sz val="10"/>
    </font>
  </fonts>
  <fills count="4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E2E8F0"/>
      </patternFill>
    </fill>
  </fills>
  <borders count="2">
    <border>
      <left/>
      <right/>
      <top/>
      <bottom/>
      <diagonal/>
    </border>
    <border>
      <left style="thin">
        <color rgb="00D8DCE5"/>
      </left>
      <right style="thin">
        <color rgb="00D8DCE5"/>
      </right>
      <top style="thin">
        <color rgb="00D8DCE5"/>
      </top>
      <bottom style="thin">
        <color rgb="00D8DCE5"/>
      </bottom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2" borderId="0" applyAlignment="1" pivotButton="0" quotePrefix="0" xfId="0">
      <alignment horizontal="left" vertical="center" indent="1"/>
    </xf>
    <xf numFmtId="0" fontId="3" fillId="2" borderId="0" applyAlignment="1" pivotButton="0" quotePrefix="0" xfId="0">
      <alignment horizontal="left" vertical="top" indent="1"/>
    </xf>
    <xf numFmtId="0" fontId="4" fillId="0" borderId="0" pivotButton="0" quotePrefix="0" xfId="0"/>
    <xf numFmtId="0" fontId="5" fillId="3" borderId="0" pivotButton="0" quotePrefix="0" xfId="0"/>
    <xf numFmtId="164" fontId="6" fillId="0" borderId="0" pivotButton="0" quotePrefix="0" xfId="0"/>
    <xf numFmtId="0" fontId="7" fillId="0" borderId="0" pivotButton="0" quotePrefix="0" xfId="0"/>
    <xf numFmtId="165" fontId="6" fillId="0" borderId="0" pivotButton="0" quotePrefix="0" xfId="0"/>
    <xf numFmtId="166" fontId="6" fillId="0" borderId="0" pivotButton="0" quotePrefix="0" xfId="0"/>
    <xf numFmtId="0" fontId="8" fillId="2" borderId="1" applyAlignment="1" pivotButton="0" quotePrefix="0" xfId="0">
      <alignment horizontal="left" vertical="center" indent="1"/>
    </xf>
    <xf numFmtId="0" fontId="4" fillId="0" borderId="1" pivotButton="0" quotePrefix="0" xfId="0"/>
    <xf numFmtId="0" fontId="6" fillId="0" borderId="1" pivotButton="0" quotePrefix="0" xfId="0"/>
    <xf numFmtId="167" fontId="6" fillId="0" borderId="1" pivotButton="0" quotePrefix="0" xfId="0"/>
    <xf numFmtId="2" fontId="6" fillId="0" borderId="1" pivotButton="0" quotePrefix="0" xfId="0"/>
    <xf numFmtId="167" fontId="4" fillId="0" borderId="1" pivotButton="0" quotePrefix="0" xfId="0"/>
    <xf numFmtId="0" fontId="0" fillId="0" borderId="1" pivotButton="0" quotePrefix="0" xfId="0"/>
    <xf numFmtId="0" fontId="8" fillId="2" borderId="1" pivotButton="0" quotePrefix="0" xfId="0"/>
    <xf numFmtId="0" fontId="8" fillId="2" borderId="1" applyAlignment="1" pivotButton="0" quotePrefix="0" xfId="0">
      <alignment horizontal="center"/>
    </xf>
    <xf numFmtId="0" fontId="9" fillId="0" borderId="0" pivotButton="0" quotePrefix="0" xfId="0"/>
    <xf numFmtId="164" fontId="10" fillId="0" borderId="0" pivotButton="0" quotePrefix="0" xfId="0"/>
    <xf numFmtId="164" fontId="4" fillId="0" borderId="0" pivotButton="0" quotePrefix="0" xfId="0"/>
    <xf numFmtId="0" fontId="5" fillId="0" borderId="0" pivotButton="0" quotePrefix="0" xfId="0"/>
    <xf numFmtId="164" fontId="9" fillId="3" borderId="0" pivotButton="0" quotePrefix="0" xfId="0"/>
    <xf numFmtId="168" fontId="4" fillId="0" borderId="1" pivotButton="0" quotePrefix="0" xfId="0"/>
    <xf numFmtId="0" fontId="5" fillId="3" borderId="1" pivotButton="0" quotePrefix="0" xfId="0"/>
    <xf numFmtId="167" fontId="5" fillId="3" borderId="1" pivotButton="0" quotePrefix="0" xfId="0"/>
    <xf numFmtId="168" fontId="5" fillId="3" borderId="1" pivotButton="0" quotePrefix="0" xfId="0"/>
    <xf numFmtId="0" fontId="0" fillId="3" borderId="1" pivotButton="0" quotePrefix="0" xfId="0"/>
  </cellXfs>
  <cellStyles count="1">
    <cellStyle name="Normal" xfId="0" builtinId="0" hidden="0"/>
  </cellStyles>
  <dxfs count="1">
    <dxf>
      <font>
        <name val="Arial"/>
        <b val="1"/>
        <color rgb="00C0392B"/>
        <sz val="10"/>
      </font>
      <fill>
        <patternFill patternType="solid">
          <fgColor rgb="00FD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7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</cols>
  <sheetData>
    <row r="1" ht="18" customHeight="1">
      <c r="A1" s="1" t="inlineStr">
        <is>
          <t>ROUNDDROP  ·  PRE-SEED TEMPLATE</t>
        </is>
      </c>
    </row>
    <row r="2" ht="32" customHeight="1">
      <c r="A2" s="2" t="inlineStr">
        <is>
          <t>Pre-Seed Financial Model</t>
        </is>
      </c>
    </row>
    <row r="3" ht="20" customHeight="1">
      <c r="A3" s="3" t="inlineStr">
        <is>
          <t>18-month runway model. Inputs in blue. The rest auto-calculates.</t>
        </is>
      </c>
    </row>
    <row r="5">
      <c r="A5" s="4" t="inlineStr">
        <is>
          <t>How this model works:</t>
        </is>
      </c>
    </row>
    <row r="6">
      <c r="A6" s="4" t="inlineStr">
        <is>
          <t xml:space="preserve">  · Set assumptions on the 'Assumptions' sheet (blue cells only).</t>
        </is>
      </c>
    </row>
    <row r="7">
      <c r="A7" s="4" t="inlineStr">
        <is>
          <t xml:space="preserve">  · Headcount plan on the 'Hiring Plan' sheet.</t>
        </is>
      </c>
    </row>
    <row r="8">
      <c r="A8" s="4" t="inlineStr">
        <is>
          <t xml:space="preserve">  · 'P&amp;L' rolls up revenue, COGS, OpEx, and shows burn / cash.</t>
        </is>
      </c>
    </row>
    <row r="9">
      <c r="A9" s="4" t="inlineStr">
        <is>
          <t xml:space="preserve">  · 'Use of Funds' summarizes where the round goes.</t>
        </is>
      </c>
    </row>
    <row r="10">
      <c r="A10" s="4" t="inlineStr"/>
    </row>
    <row r="11">
      <c r="A11" s="4" t="inlineStr">
        <is>
          <t>Reality check questions to answer in the README:</t>
        </is>
      </c>
    </row>
    <row r="12">
      <c r="A12" s="4" t="inlineStr">
        <is>
          <t xml:space="preserve">  1. What changes after this round closes? (one sentence)</t>
        </is>
      </c>
    </row>
    <row r="13">
      <c r="A13" s="4" t="inlineStr">
        <is>
          <t xml:space="preserve">  2. What's the 90-day milestone the round buys?</t>
        </is>
      </c>
    </row>
    <row r="14">
      <c r="A14" s="4" t="inlineStr">
        <is>
          <t xml:space="preserve">  3. Where does this leave you in 18 months - closer to seed?</t>
        </is>
      </c>
    </row>
    <row r="15">
      <c r="A15" s="4" t="inlineStr"/>
    </row>
    <row r="16">
      <c r="A16" s="4" t="inlineStr">
        <is>
          <t>Investors don't expect precise numbers at pre-seed. They want to see you've</t>
        </is>
      </c>
    </row>
    <row r="17">
      <c r="A17" s="4" t="inlineStr">
        <is>
          <t>thought through hiring, cost discipline, and what the cash actually buys.</t>
        </is>
      </c>
    </row>
  </sheetData>
  <mergeCells count="3">
    <mergeCell ref="A3:H3"/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3"/>
  <sheetViews>
    <sheetView workbookViewId="0">
      <selection activeCell="A1" sqref="A1"/>
    </sheetView>
  </sheetViews>
  <sheetFormatPr baseColWidth="8" defaultRowHeight="15"/>
  <cols>
    <col width="38" customWidth="1" min="1" max="1"/>
    <col width="18" customWidth="1" min="2" max="2"/>
    <col width="56" customWidth="1" min="3" max="3"/>
  </cols>
  <sheetData>
    <row r="1" ht="18" customHeight="1">
      <c r="A1" s="1" t="inlineStr">
        <is>
          <t>ROUNDDROP  ·  PRE-SEED TEMPLATE</t>
        </is>
      </c>
    </row>
    <row r="2" ht="32" customHeight="1">
      <c r="A2" s="2" t="inlineStr">
        <is>
          <t>Assumptions</t>
        </is>
      </c>
    </row>
    <row r="3" ht="20" customHeight="1">
      <c r="A3" s="3" t="inlineStr">
        <is>
          <t>All blue cells. Change these to update the whole model.</t>
        </is>
      </c>
    </row>
    <row r="5">
      <c r="A5" s="5" t="inlineStr">
        <is>
          <t>ROUND</t>
        </is>
      </c>
    </row>
    <row r="6">
      <c r="A6" s="4" t="inlineStr">
        <is>
          <t>Total raise ($)</t>
        </is>
      </c>
      <c r="B6" s="6" t="n">
        <v>750000</v>
      </c>
      <c r="C6" s="7" t="inlineStr">
        <is>
          <t>Pre-seed check size</t>
        </is>
      </c>
    </row>
    <row r="7">
      <c r="A7" s="4" t="inlineStr">
        <is>
          <t>Closing month #</t>
        </is>
      </c>
      <c r="B7" s="8" t="n">
        <v>1</v>
      </c>
      <c r="C7" s="7" t="inlineStr">
        <is>
          <t>Month number in the model when cash lands</t>
        </is>
      </c>
    </row>
    <row r="8">
      <c r="A8" s="5" t="inlineStr"/>
    </row>
    <row r="9">
      <c r="A9" s="5" t="inlineStr">
        <is>
          <t>STARTING CASH</t>
        </is>
      </c>
    </row>
    <row r="10">
      <c r="A10" s="4" t="inlineStr">
        <is>
          <t>Cash on hand at month 0 ($)</t>
        </is>
      </c>
      <c r="B10" s="6" t="n">
        <v>25000</v>
      </c>
      <c r="C10" s="7" t="inlineStr">
        <is>
          <t>Before the round closes</t>
        </is>
      </c>
    </row>
    <row r="11">
      <c r="A11" s="5" t="inlineStr"/>
    </row>
    <row r="12">
      <c r="A12" s="5" t="inlineStr">
        <is>
          <t>REVENUE</t>
        </is>
      </c>
    </row>
    <row r="13">
      <c r="A13" s="4" t="inlineStr">
        <is>
          <t>Starting MRR ($)</t>
        </is>
      </c>
      <c r="B13" s="6" t="n">
        <v>0</v>
      </c>
      <c r="C13" s="7" t="inlineStr">
        <is>
          <t>Set to 0 if pre-revenue</t>
        </is>
      </c>
    </row>
    <row r="14">
      <c r="A14" s="4" t="inlineStr">
        <is>
          <t>Monthly growth rate</t>
        </is>
      </c>
      <c r="B14" s="9" t="n">
        <v>0.1</v>
      </c>
      <c r="C14" s="7" t="inlineStr">
        <is>
          <t>10% = 0.10. Be honest.</t>
        </is>
      </c>
    </row>
    <row r="15">
      <c r="A15" s="5" t="inlineStr"/>
    </row>
    <row r="16">
      <c r="A16" s="5" t="inlineStr">
        <is>
          <t>COSTS</t>
        </is>
      </c>
    </row>
    <row r="17">
      <c r="A17" s="4" t="inlineStr">
        <is>
          <t>Founder salary / month each</t>
        </is>
      </c>
      <c r="B17" s="8" t="n">
        <v>6000</v>
      </c>
      <c r="C17" s="7" t="inlineStr">
        <is>
          <t>Per the Hudson rule: enough to meet basic needs</t>
        </is>
      </c>
    </row>
    <row r="18">
      <c r="A18" s="4" t="inlineStr">
        <is>
          <t>Number of founders</t>
        </is>
      </c>
      <c r="B18" s="8" t="n">
        <v>2</v>
      </c>
    </row>
    <row r="19">
      <c r="A19" s="4" t="inlineStr">
        <is>
          <t>Hosting / infra / month ($)</t>
        </is>
      </c>
      <c r="B19" s="6" t="n">
        <v>1500</v>
      </c>
    </row>
    <row r="20">
      <c r="A20" s="4" t="inlineStr">
        <is>
          <t>SaaS tools / month ($)</t>
        </is>
      </c>
      <c r="B20" s="6" t="n">
        <v>800</v>
      </c>
      <c r="C20" s="7" t="inlineStr">
        <is>
          <t>Notion, Slack, Linear, etc.</t>
        </is>
      </c>
    </row>
    <row r="21">
      <c r="A21" s="4" t="inlineStr">
        <is>
          <t>Legal &amp; accounting / month</t>
        </is>
      </c>
      <c r="B21" s="8" t="n">
        <v>1500</v>
      </c>
      <c r="C21" s="7" t="inlineStr">
        <is>
          <t>Average across the year</t>
        </is>
      </c>
    </row>
    <row r="22">
      <c r="A22" s="4" t="inlineStr">
        <is>
          <t>Marketing / experiments</t>
        </is>
      </c>
      <c r="B22" s="8" t="n">
        <v>2000</v>
      </c>
    </row>
    <row r="23">
      <c r="A23" s="4" t="inlineStr">
        <is>
          <t>Misc / buffer</t>
        </is>
      </c>
      <c r="B23" s="8" t="n">
        <v>500</v>
      </c>
    </row>
  </sheetData>
  <mergeCells count="3">
    <mergeCell ref="A3:H3"/>
    <mergeCell ref="A2:H2"/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29"/>
  <sheetViews>
    <sheetView workbookViewId="0">
      <selection activeCell="A1" sqref="A1"/>
    </sheetView>
  </sheetViews>
  <sheetFormatPr baseColWidth="8" defaultRowHeight="15"/>
  <cols>
    <col width="30" customWidth="1" min="1" max="1"/>
    <col width="14" customWidth="1" min="2" max="2"/>
    <col width="22" customWidth="1" min="3" max="3"/>
    <col width="28" customWidth="1" min="4" max="4"/>
    <col width="22" customWidth="1" min="5" max="5"/>
  </cols>
  <sheetData>
    <row r="1" ht="18" customHeight="1">
      <c r="A1" s="1" t="inlineStr">
        <is>
          <t>ROUNDDROP  ·  PRE-SEED TEMPLATE</t>
        </is>
      </c>
    </row>
    <row r="2" ht="32" customHeight="1">
      <c r="A2" s="2" t="inlineStr">
        <is>
          <t>Hiring Plan</t>
        </is>
      </c>
    </row>
    <row r="3" ht="20" customHeight="1">
      <c r="A3" s="3" t="inlineStr">
        <is>
          <t>Add hires one per row. Salary loads automatically into the P&amp;L.</t>
        </is>
      </c>
    </row>
    <row r="5" ht="24" customHeight="1">
      <c r="A5" s="10" t="inlineStr">
        <is>
          <t>Role</t>
        </is>
      </c>
      <c r="B5" s="10" t="inlineStr">
        <is>
          <t>Start month</t>
        </is>
      </c>
      <c r="C5" s="10" t="inlineStr">
        <is>
          <t>Annual salary ($)</t>
        </is>
      </c>
      <c r="D5" s="10" t="inlineStr">
        <is>
          <t>Benefits load (1.25x default)</t>
        </is>
      </c>
      <c r="E5" s="10" t="inlineStr">
        <is>
          <t>Monthly cost ($)</t>
        </is>
      </c>
    </row>
    <row r="6">
      <c r="A6" s="11" t="inlineStr">
        <is>
          <t>Founding engineer #1</t>
        </is>
      </c>
      <c r="B6" s="12" t="n">
        <v>3</v>
      </c>
      <c r="C6" s="13" t="n">
        <v>130000</v>
      </c>
      <c r="D6" s="14" t="n">
        <v>1.25</v>
      </c>
      <c r="E6" s="15">
        <f>C6*D6/12</f>
        <v/>
      </c>
    </row>
    <row r="7">
      <c r="A7" s="11" t="inlineStr">
        <is>
          <t>Founding engineer #2</t>
        </is>
      </c>
      <c r="B7" s="12" t="n">
        <v>6</v>
      </c>
      <c r="C7" s="13" t="n">
        <v>130000</v>
      </c>
      <c r="D7" s="14" t="n">
        <v>1.25</v>
      </c>
      <c r="E7" s="15">
        <f>C7*D7/12</f>
        <v/>
      </c>
    </row>
    <row r="8">
      <c r="A8" s="11" t="inlineStr">
        <is>
          <t>Designer (contract)</t>
        </is>
      </c>
      <c r="B8" s="12" t="n">
        <v>8</v>
      </c>
      <c r="C8" s="13" t="n">
        <v>90000</v>
      </c>
      <c r="D8" s="14" t="n">
        <v>1.1</v>
      </c>
      <c r="E8" s="15">
        <f>C8*D8/12</f>
        <v/>
      </c>
    </row>
    <row r="9">
      <c r="A9" s="16" t="n"/>
      <c r="B9" s="12" t="n"/>
      <c r="C9" s="13" t="n"/>
      <c r="D9" s="14" t="n"/>
      <c r="E9" s="15">
        <f>IFERROR(C9*D9/12,0)</f>
        <v/>
      </c>
    </row>
    <row r="10">
      <c r="A10" s="16" t="n"/>
      <c r="B10" s="12" t="n"/>
      <c r="C10" s="13" t="n"/>
      <c r="D10" s="14" t="n"/>
      <c r="E10" s="15">
        <f>IFERROR(C10*D10/12,0)</f>
        <v/>
      </c>
    </row>
    <row r="11">
      <c r="A11" s="16" t="n"/>
      <c r="B11" s="12" t="n"/>
      <c r="C11" s="13" t="n"/>
      <c r="D11" s="14" t="n"/>
      <c r="E11" s="15">
        <f>IFERROR(C11*D11/12,0)</f>
        <v/>
      </c>
    </row>
    <row r="12">
      <c r="A12" s="16" t="n"/>
      <c r="B12" s="12" t="n"/>
      <c r="C12" s="13" t="n"/>
      <c r="D12" s="14" t="n"/>
      <c r="E12" s="15">
        <f>IFERROR(C12*D12/12,0)</f>
        <v/>
      </c>
    </row>
    <row r="13">
      <c r="A13" s="16" t="n"/>
      <c r="B13" s="12" t="n"/>
      <c r="C13" s="13" t="n"/>
      <c r="D13" s="14" t="n"/>
      <c r="E13" s="15">
        <f>IFERROR(C13*D13/12,0)</f>
        <v/>
      </c>
    </row>
    <row r="14">
      <c r="A14" s="16" t="n"/>
      <c r="B14" s="12" t="n"/>
      <c r="C14" s="13" t="n"/>
      <c r="D14" s="14" t="n"/>
      <c r="E14" s="15">
        <f>IFERROR(C14*D14/12,0)</f>
        <v/>
      </c>
    </row>
    <row r="15">
      <c r="A15" s="16" t="n"/>
      <c r="B15" s="12" t="n"/>
      <c r="C15" s="13" t="n"/>
      <c r="D15" s="14" t="n"/>
      <c r="E15" s="15">
        <f>IFERROR(C15*D15/12,0)</f>
        <v/>
      </c>
    </row>
    <row r="16">
      <c r="A16" s="16" t="n"/>
      <c r="B16" s="12" t="n"/>
      <c r="C16" s="13" t="n"/>
      <c r="D16" s="14" t="n"/>
      <c r="E16" s="15">
        <f>IFERROR(C16*D16/12,0)</f>
        <v/>
      </c>
    </row>
    <row r="17">
      <c r="A17" s="16" t="n"/>
      <c r="B17" s="12" t="n"/>
      <c r="C17" s="13" t="n"/>
      <c r="D17" s="14" t="n"/>
      <c r="E17" s="15">
        <f>IFERROR(C17*D17/12,0)</f>
        <v/>
      </c>
    </row>
    <row r="18">
      <c r="A18" s="16" t="n"/>
      <c r="B18" s="12" t="n"/>
      <c r="C18" s="13" t="n"/>
      <c r="D18" s="14" t="n"/>
      <c r="E18" s="15">
        <f>IFERROR(C18*D18/12,0)</f>
        <v/>
      </c>
    </row>
    <row r="19">
      <c r="A19" s="16" t="n"/>
      <c r="B19" s="12" t="n"/>
      <c r="C19" s="13" t="n"/>
      <c r="D19" s="14" t="n"/>
      <c r="E19" s="15">
        <f>IFERROR(C19*D19/12,0)</f>
        <v/>
      </c>
    </row>
    <row r="20">
      <c r="A20" s="16" t="n"/>
      <c r="B20" s="12" t="n"/>
      <c r="C20" s="13" t="n"/>
      <c r="D20" s="14" t="n"/>
      <c r="E20" s="15">
        <f>IFERROR(C20*D20/12,0)</f>
        <v/>
      </c>
    </row>
    <row r="21">
      <c r="A21" s="16" t="n"/>
      <c r="B21" s="12" t="n"/>
      <c r="C21" s="13" t="n"/>
      <c r="D21" s="14" t="n"/>
      <c r="E21" s="15">
        <f>IFERROR(C21*D21/12,0)</f>
        <v/>
      </c>
    </row>
    <row r="22">
      <c r="A22" s="16" t="n"/>
      <c r="B22" s="12" t="n"/>
      <c r="C22" s="13" t="n"/>
      <c r="D22" s="14" t="n"/>
      <c r="E22" s="15">
        <f>IFERROR(C22*D22/12,0)</f>
        <v/>
      </c>
    </row>
    <row r="23">
      <c r="A23" s="16" t="n"/>
      <c r="B23" s="12" t="n"/>
      <c r="C23" s="13" t="n"/>
      <c r="D23" s="14" t="n"/>
      <c r="E23" s="15">
        <f>IFERROR(C23*D23/12,0)</f>
        <v/>
      </c>
    </row>
    <row r="24">
      <c r="A24" s="16" t="n"/>
      <c r="B24" s="12" t="n"/>
      <c r="C24" s="13" t="n"/>
      <c r="D24" s="14" t="n"/>
      <c r="E24" s="15">
        <f>IFERROR(C24*D24/12,0)</f>
        <v/>
      </c>
    </row>
    <row r="25">
      <c r="A25" s="16" t="n"/>
      <c r="B25" s="12" t="n"/>
      <c r="C25" s="13" t="n"/>
      <c r="D25" s="14" t="n"/>
      <c r="E25" s="15">
        <f>IFERROR(C25*D25/12,0)</f>
        <v/>
      </c>
    </row>
    <row r="26">
      <c r="A26" s="16" t="n"/>
      <c r="B26" s="12" t="n"/>
      <c r="C26" s="13" t="n"/>
      <c r="D26" s="14" t="n"/>
      <c r="E26" s="15">
        <f>IFERROR(C26*D26/12,0)</f>
        <v/>
      </c>
    </row>
    <row r="27">
      <c r="A27" s="16" t="n"/>
      <c r="B27" s="12" t="n"/>
      <c r="C27" s="13" t="n"/>
      <c r="D27" s="14" t="n"/>
      <c r="E27" s="15">
        <f>IFERROR(C27*D27/12,0)</f>
        <v/>
      </c>
    </row>
    <row r="28">
      <c r="A28" s="16" t="n"/>
      <c r="B28" s="12" t="n"/>
      <c r="C28" s="13" t="n"/>
      <c r="D28" s="14" t="n"/>
      <c r="E28" s="15">
        <f>IFERROR(C28*D28/12,0)</f>
        <v/>
      </c>
    </row>
    <row r="29">
      <c r="A29" s="16" t="n"/>
      <c r="B29" s="12" t="n"/>
      <c r="C29" s="13" t="n"/>
      <c r="D29" s="14" t="n"/>
      <c r="E29" s="15">
        <f>IFERROR(C29*D29/12,0)</f>
        <v/>
      </c>
    </row>
  </sheetData>
  <mergeCells count="3">
    <mergeCell ref="A3:H3"/>
    <mergeCell ref="A2:H2"/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S18"/>
  <sheetViews>
    <sheetView workbookViewId="0">
      <selection activeCell="A1" sqref="A1"/>
    </sheetView>
  </sheetViews>
  <sheetFormatPr baseColWidth="8" defaultRowHeight="15"/>
  <cols>
    <col width="3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  <col width="11" customWidth="1" min="16" max="16"/>
    <col width="11" customWidth="1" min="17" max="17"/>
    <col width="11" customWidth="1" min="18" max="18"/>
    <col width="11" customWidth="1" min="19" max="19"/>
  </cols>
  <sheetData>
    <row r="1" ht="18" customHeight="1">
      <c r="A1" s="1" t="inlineStr">
        <is>
          <t>ROUNDDROP  ·  PRE-SEED TEMPLATE</t>
        </is>
      </c>
    </row>
    <row r="2" ht="32" customHeight="1">
      <c r="A2" s="2" t="inlineStr">
        <is>
          <t>P&amp;L and Cash</t>
        </is>
      </c>
    </row>
    <row r="3" ht="20" customHeight="1">
      <c r="A3" s="3" t="inlineStr">
        <is>
          <t>18 months. Auto-calculates from Assumptions + Hiring Plan.</t>
        </is>
      </c>
    </row>
    <row r="5" ht="24" customHeight="1">
      <c r="A5" s="17" t="inlineStr">
        <is>
          <t>Line item</t>
        </is>
      </c>
      <c r="B5" s="18" t="inlineStr">
        <is>
          <t>M1</t>
        </is>
      </c>
      <c r="C5" s="18" t="inlineStr">
        <is>
          <t>M2</t>
        </is>
      </c>
      <c r="D5" s="18" t="inlineStr">
        <is>
          <t>M3</t>
        </is>
      </c>
      <c r="E5" s="18" t="inlineStr">
        <is>
          <t>M4</t>
        </is>
      </c>
      <c r="F5" s="18" t="inlineStr">
        <is>
          <t>M5</t>
        </is>
      </c>
      <c r="G5" s="18" t="inlineStr">
        <is>
          <t>M6</t>
        </is>
      </c>
      <c r="H5" s="18" t="inlineStr">
        <is>
          <t>M7</t>
        </is>
      </c>
      <c r="I5" s="18" t="inlineStr">
        <is>
          <t>M8</t>
        </is>
      </c>
      <c r="J5" s="18" t="inlineStr">
        <is>
          <t>M9</t>
        </is>
      </c>
      <c r="K5" s="18" t="inlineStr">
        <is>
          <t>M10</t>
        </is>
      </c>
      <c r="L5" s="18" t="inlineStr">
        <is>
          <t>M11</t>
        </is>
      </c>
      <c r="M5" s="18" t="inlineStr">
        <is>
          <t>M12</t>
        </is>
      </c>
      <c r="N5" s="18" t="inlineStr">
        <is>
          <t>M13</t>
        </is>
      </c>
      <c r="O5" s="18" t="inlineStr">
        <is>
          <t>M14</t>
        </is>
      </c>
      <c r="P5" s="18" t="inlineStr">
        <is>
          <t>M15</t>
        </is>
      </c>
      <c r="Q5" s="18" t="inlineStr">
        <is>
          <t>M16</t>
        </is>
      </c>
      <c r="R5" s="18" t="inlineStr">
        <is>
          <t>M17</t>
        </is>
      </c>
      <c r="S5" s="18" t="inlineStr">
        <is>
          <t>M18</t>
        </is>
      </c>
    </row>
    <row r="6">
      <c r="A6" s="19" t="inlineStr">
        <is>
          <t>MRR</t>
        </is>
      </c>
      <c r="B6" s="20">
        <f>Assumptions!B13</f>
        <v/>
      </c>
      <c r="C6" s="21">
        <f>B6*(1+Assumptions!$B$14)</f>
        <v/>
      </c>
      <c r="D6" s="21">
        <f>C6*(1+Assumptions!$B$14)</f>
        <v/>
      </c>
      <c r="E6" s="21">
        <f>D6*(1+Assumptions!$B$14)</f>
        <v/>
      </c>
      <c r="F6" s="21">
        <f>E6*(1+Assumptions!$B$14)</f>
        <v/>
      </c>
      <c r="G6" s="21">
        <f>F6*(1+Assumptions!$B$14)</f>
        <v/>
      </c>
      <c r="H6" s="21">
        <f>G6*(1+Assumptions!$B$14)</f>
        <v/>
      </c>
      <c r="I6" s="21">
        <f>H6*(1+Assumptions!$B$14)</f>
        <v/>
      </c>
      <c r="J6" s="21">
        <f>I6*(1+Assumptions!$B$14)</f>
        <v/>
      </c>
      <c r="K6" s="21">
        <f>J6*(1+Assumptions!$B$14)</f>
        <v/>
      </c>
      <c r="L6" s="21">
        <f>K6*(1+Assumptions!$B$14)</f>
        <v/>
      </c>
      <c r="M6" s="21">
        <f>L6*(1+Assumptions!$B$14)</f>
        <v/>
      </c>
      <c r="N6" s="21">
        <f>M6*(1+Assumptions!$B$14)</f>
        <v/>
      </c>
      <c r="O6" s="21">
        <f>N6*(1+Assumptions!$B$14)</f>
        <v/>
      </c>
      <c r="P6" s="21">
        <f>O6*(1+Assumptions!$B$14)</f>
        <v/>
      </c>
      <c r="Q6" s="21">
        <f>P6*(1+Assumptions!$B$14)</f>
        <v/>
      </c>
      <c r="R6" s="21">
        <f>Q6*(1+Assumptions!$B$14)</f>
        <v/>
      </c>
      <c r="S6" s="21">
        <f>R6*(1+Assumptions!$B$14)</f>
        <v/>
      </c>
    </row>
    <row r="8">
      <c r="A8" s="4" t="inlineStr">
        <is>
          <t>Founder salaries</t>
        </is>
      </c>
      <c r="B8" s="21">
        <f>Assumptions!$B$17*Assumptions!$B$18</f>
        <v/>
      </c>
      <c r="C8" s="21">
        <f>Assumptions!$B$17*Assumptions!$B$18</f>
        <v/>
      </c>
      <c r="D8" s="21">
        <f>Assumptions!$B$17*Assumptions!$B$18</f>
        <v/>
      </c>
      <c r="E8" s="21">
        <f>Assumptions!$B$17*Assumptions!$B$18</f>
        <v/>
      </c>
      <c r="F8" s="21">
        <f>Assumptions!$B$17*Assumptions!$B$18</f>
        <v/>
      </c>
      <c r="G8" s="21">
        <f>Assumptions!$B$17*Assumptions!$B$18</f>
        <v/>
      </c>
      <c r="H8" s="21">
        <f>Assumptions!$B$17*Assumptions!$B$18</f>
        <v/>
      </c>
      <c r="I8" s="21">
        <f>Assumptions!$B$17*Assumptions!$B$18</f>
        <v/>
      </c>
      <c r="J8" s="21">
        <f>Assumptions!$B$17*Assumptions!$B$18</f>
        <v/>
      </c>
      <c r="K8" s="21">
        <f>Assumptions!$B$17*Assumptions!$B$18</f>
        <v/>
      </c>
      <c r="L8" s="21">
        <f>Assumptions!$B$17*Assumptions!$B$18</f>
        <v/>
      </c>
      <c r="M8" s="21">
        <f>Assumptions!$B$17*Assumptions!$B$18</f>
        <v/>
      </c>
      <c r="N8" s="21">
        <f>Assumptions!$B$17*Assumptions!$B$18</f>
        <v/>
      </c>
      <c r="O8" s="21">
        <f>Assumptions!$B$17*Assumptions!$B$18</f>
        <v/>
      </c>
      <c r="P8" s="21">
        <f>Assumptions!$B$17*Assumptions!$B$18</f>
        <v/>
      </c>
      <c r="Q8" s="21">
        <f>Assumptions!$B$17*Assumptions!$B$18</f>
        <v/>
      </c>
      <c r="R8" s="21">
        <f>Assumptions!$B$17*Assumptions!$B$18</f>
        <v/>
      </c>
      <c r="S8" s="21">
        <f>Assumptions!$B$17*Assumptions!$B$18</f>
        <v/>
      </c>
    </row>
    <row r="9">
      <c r="A9" s="4" t="inlineStr">
        <is>
          <t>Hires (from Hiring Plan)</t>
        </is>
      </c>
      <c r="B9" s="21">
        <f>SUMPRODUCT(('Hiring Plan'!$B$6:$B$29&lt;=1)*('Hiring Plan'!$B$6:$B$29&gt;0)*'Hiring Plan'!$E$6:$E$29)</f>
        <v/>
      </c>
      <c r="C9" s="21">
        <f>SUMPRODUCT(('Hiring Plan'!$B$6:$B$29&lt;=2)*('Hiring Plan'!$B$6:$B$29&gt;0)*'Hiring Plan'!$E$6:$E$29)</f>
        <v/>
      </c>
      <c r="D9" s="21">
        <f>SUMPRODUCT(('Hiring Plan'!$B$6:$B$29&lt;=3)*('Hiring Plan'!$B$6:$B$29&gt;0)*'Hiring Plan'!$E$6:$E$29)</f>
        <v/>
      </c>
      <c r="E9" s="21">
        <f>SUMPRODUCT(('Hiring Plan'!$B$6:$B$29&lt;=4)*('Hiring Plan'!$B$6:$B$29&gt;0)*'Hiring Plan'!$E$6:$E$29)</f>
        <v/>
      </c>
      <c r="F9" s="21">
        <f>SUMPRODUCT(('Hiring Plan'!$B$6:$B$29&lt;=5)*('Hiring Plan'!$B$6:$B$29&gt;0)*'Hiring Plan'!$E$6:$E$29)</f>
        <v/>
      </c>
      <c r="G9" s="21">
        <f>SUMPRODUCT(('Hiring Plan'!$B$6:$B$29&lt;=6)*('Hiring Plan'!$B$6:$B$29&gt;0)*'Hiring Plan'!$E$6:$E$29)</f>
        <v/>
      </c>
      <c r="H9" s="21">
        <f>SUMPRODUCT(('Hiring Plan'!$B$6:$B$29&lt;=7)*('Hiring Plan'!$B$6:$B$29&gt;0)*'Hiring Plan'!$E$6:$E$29)</f>
        <v/>
      </c>
      <c r="I9" s="21">
        <f>SUMPRODUCT(('Hiring Plan'!$B$6:$B$29&lt;=8)*('Hiring Plan'!$B$6:$B$29&gt;0)*'Hiring Plan'!$E$6:$E$29)</f>
        <v/>
      </c>
      <c r="J9" s="21">
        <f>SUMPRODUCT(('Hiring Plan'!$B$6:$B$29&lt;=9)*('Hiring Plan'!$B$6:$B$29&gt;0)*'Hiring Plan'!$E$6:$E$29)</f>
        <v/>
      </c>
      <c r="K9" s="21">
        <f>SUMPRODUCT(('Hiring Plan'!$B$6:$B$29&lt;=10)*('Hiring Plan'!$B$6:$B$29&gt;0)*'Hiring Plan'!$E$6:$E$29)</f>
        <v/>
      </c>
      <c r="L9" s="21">
        <f>SUMPRODUCT(('Hiring Plan'!$B$6:$B$29&lt;=11)*('Hiring Plan'!$B$6:$B$29&gt;0)*'Hiring Plan'!$E$6:$E$29)</f>
        <v/>
      </c>
      <c r="M9" s="21">
        <f>SUMPRODUCT(('Hiring Plan'!$B$6:$B$29&lt;=12)*('Hiring Plan'!$B$6:$B$29&gt;0)*'Hiring Plan'!$E$6:$E$29)</f>
        <v/>
      </c>
      <c r="N9" s="21">
        <f>SUMPRODUCT(('Hiring Plan'!$B$6:$B$29&lt;=13)*('Hiring Plan'!$B$6:$B$29&gt;0)*'Hiring Plan'!$E$6:$E$29)</f>
        <v/>
      </c>
      <c r="O9" s="21">
        <f>SUMPRODUCT(('Hiring Plan'!$B$6:$B$29&lt;=14)*('Hiring Plan'!$B$6:$B$29&gt;0)*'Hiring Plan'!$E$6:$E$29)</f>
        <v/>
      </c>
      <c r="P9" s="21">
        <f>SUMPRODUCT(('Hiring Plan'!$B$6:$B$29&lt;=15)*('Hiring Plan'!$B$6:$B$29&gt;0)*'Hiring Plan'!$E$6:$E$29)</f>
        <v/>
      </c>
      <c r="Q9" s="21">
        <f>SUMPRODUCT(('Hiring Plan'!$B$6:$B$29&lt;=16)*('Hiring Plan'!$B$6:$B$29&gt;0)*'Hiring Plan'!$E$6:$E$29)</f>
        <v/>
      </c>
      <c r="R9" s="21">
        <f>SUMPRODUCT(('Hiring Plan'!$B$6:$B$29&lt;=17)*('Hiring Plan'!$B$6:$B$29&gt;0)*'Hiring Plan'!$E$6:$E$29)</f>
        <v/>
      </c>
      <c r="S9" s="21">
        <f>SUMPRODUCT(('Hiring Plan'!$B$6:$B$29&lt;=18)*('Hiring Plan'!$B$6:$B$29&gt;0)*'Hiring Plan'!$E$6:$E$29)</f>
        <v/>
      </c>
    </row>
    <row r="10">
      <c r="A10" s="4" t="inlineStr">
        <is>
          <t>Hosting / infra</t>
        </is>
      </c>
      <c r="B10" s="21">
        <f>Assumptions!$B$19</f>
        <v/>
      </c>
      <c r="C10" s="21">
        <f>Assumptions!$B$19</f>
        <v/>
      </c>
      <c r="D10" s="21">
        <f>Assumptions!$B$19</f>
        <v/>
      </c>
      <c r="E10" s="21">
        <f>Assumptions!$B$19</f>
        <v/>
      </c>
      <c r="F10" s="21">
        <f>Assumptions!$B$19</f>
        <v/>
      </c>
      <c r="G10" s="21">
        <f>Assumptions!$B$19</f>
        <v/>
      </c>
      <c r="H10" s="21">
        <f>Assumptions!$B$19</f>
        <v/>
      </c>
      <c r="I10" s="21">
        <f>Assumptions!$B$19</f>
        <v/>
      </c>
      <c r="J10" s="21">
        <f>Assumptions!$B$19</f>
        <v/>
      </c>
      <c r="K10" s="21">
        <f>Assumptions!$B$19</f>
        <v/>
      </c>
      <c r="L10" s="21">
        <f>Assumptions!$B$19</f>
        <v/>
      </c>
      <c r="M10" s="21">
        <f>Assumptions!$B$19</f>
        <v/>
      </c>
      <c r="N10" s="21">
        <f>Assumptions!$B$19</f>
        <v/>
      </c>
      <c r="O10" s="21">
        <f>Assumptions!$B$19</f>
        <v/>
      </c>
      <c r="P10" s="21">
        <f>Assumptions!$B$19</f>
        <v/>
      </c>
      <c r="Q10" s="21">
        <f>Assumptions!$B$19</f>
        <v/>
      </c>
      <c r="R10" s="21">
        <f>Assumptions!$B$19</f>
        <v/>
      </c>
      <c r="S10" s="21">
        <f>Assumptions!$B$19</f>
        <v/>
      </c>
    </row>
    <row r="11">
      <c r="A11" s="4" t="inlineStr">
        <is>
          <t>SaaS tools</t>
        </is>
      </c>
      <c r="B11" s="21">
        <f>Assumptions!$B$20</f>
        <v/>
      </c>
      <c r="C11" s="21">
        <f>Assumptions!$B$20</f>
        <v/>
      </c>
      <c r="D11" s="21">
        <f>Assumptions!$B$20</f>
        <v/>
      </c>
      <c r="E11" s="21">
        <f>Assumptions!$B$20</f>
        <v/>
      </c>
      <c r="F11" s="21">
        <f>Assumptions!$B$20</f>
        <v/>
      </c>
      <c r="G11" s="21">
        <f>Assumptions!$B$20</f>
        <v/>
      </c>
      <c r="H11" s="21">
        <f>Assumptions!$B$20</f>
        <v/>
      </c>
      <c r="I11" s="21">
        <f>Assumptions!$B$20</f>
        <v/>
      </c>
      <c r="J11" s="21">
        <f>Assumptions!$B$20</f>
        <v/>
      </c>
      <c r="K11" s="21">
        <f>Assumptions!$B$20</f>
        <v/>
      </c>
      <c r="L11" s="21">
        <f>Assumptions!$B$20</f>
        <v/>
      </c>
      <c r="M11" s="21">
        <f>Assumptions!$B$20</f>
        <v/>
      </c>
      <c r="N11" s="21">
        <f>Assumptions!$B$20</f>
        <v/>
      </c>
      <c r="O11" s="21">
        <f>Assumptions!$B$20</f>
        <v/>
      </c>
      <c r="P11" s="21">
        <f>Assumptions!$B$20</f>
        <v/>
      </c>
      <c r="Q11" s="21">
        <f>Assumptions!$B$20</f>
        <v/>
      </c>
      <c r="R11" s="21">
        <f>Assumptions!$B$20</f>
        <v/>
      </c>
      <c r="S11" s="21">
        <f>Assumptions!$B$20</f>
        <v/>
      </c>
    </row>
    <row r="12">
      <c r="A12" s="4" t="inlineStr">
        <is>
          <t>Legal &amp; accounting</t>
        </is>
      </c>
      <c r="B12" s="21">
        <f>Assumptions!$B$21</f>
        <v/>
      </c>
      <c r="C12" s="21">
        <f>Assumptions!$B$21</f>
        <v/>
      </c>
      <c r="D12" s="21">
        <f>Assumptions!$B$21</f>
        <v/>
      </c>
      <c r="E12" s="21">
        <f>Assumptions!$B$21</f>
        <v/>
      </c>
      <c r="F12" s="21">
        <f>Assumptions!$B$21</f>
        <v/>
      </c>
      <c r="G12" s="21">
        <f>Assumptions!$B$21</f>
        <v/>
      </c>
      <c r="H12" s="21">
        <f>Assumptions!$B$21</f>
        <v/>
      </c>
      <c r="I12" s="21">
        <f>Assumptions!$B$21</f>
        <v/>
      </c>
      <c r="J12" s="21">
        <f>Assumptions!$B$21</f>
        <v/>
      </c>
      <c r="K12" s="21">
        <f>Assumptions!$B$21</f>
        <v/>
      </c>
      <c r="L12" s="21">
        <f>Assumptions!$B$21</f>
        <v/>
      </c>
      <c r="M12" s="21">
        <f>Assumptions!$B$21</f>
        <v/>
      </c>
      <c r="N12" s="21">
        <f>Assumptions!$B$21</f>
        <v/>
      </c>
      <c r="O12" s="21">
        <f>Assumptions!$B$21</f>
        <v/>
      </c>
      <c r="P12" s="21">
        <f>Assumptions!$B$21</f>
        <v/>
      </c>
      <c r="Q12" s="21">
        <f>Assumptions!$B$21</f>
        <v/>
      </c>
      <c r="R12" s="21">
        <f>Assumptions!$B$21</f>
        <v/>
      </c>
      <c r="S12" s="21">
        <f>Assumptions!$B$21</f>
        <v/>
      </c>
    </row>
    <row r="13">
      <c r="A13" s="4" t="inlineStr">
        <is>
          <t>Marketing / experiments</t>
        </is>
      </c>
      <c r="B13" s="21">
        <f>Assumptions!$B$22</f>
        <v/>
      </c>
      <c r="C13" s="21">
        <f>Assumptions!$B$22</f>
        <v/>
      </c>
      <c r="D13" s="21">
        <f>Assumptions!$B$22</f>
        <v/>
      </c>
      <c r="E13" s="21">
        <f>Assumptions!$B$22</f>
        <v/>
      </c>
      <c r="F13" s="21">
        <f>Assumptions!$B$22</f>
        <v/>
      </c>
      <c r="G13" s="21">
        <f>Assumptions!$B$22</f>
        <v/>
      </c>
      <c r="H13" s="21">
        <f>Assumptions!$B$22</f>
        <v/>
      </c>
      <c r="I13" s="21">
        <f>Assumptions!$B$22</f>
        <v/>
      </c>
      <c r="J13" s="21">
        <f>Assumptions!$B$22</f>
        <v/>
      </c>
      <c r="K13" s="21">
        <f>Assumptions!$B$22</f>
        <v/>
      </c>
      <c r="L13" s="21">
        <f>Assumptions!$B$22</f>
        <v/>
      </c>
      <c r="M13" s="21">
        <f>Assumptions!$B$22</f>
        <v/>
      </c>
      <c r="N13" s="21">
        <f>Assumptions!$B$22</f>
        <v/>
      </c>
      <c r="O13" s="21">
        <f>Assumptions!$B$22</f>
        <v/>
      </c>
      <c r="P13" s="21">
        <f>Assumptions!$B$22</f>
        <v/>
      </c>
      <c r="Q13" s="21">
        <f>Assumptions!$B$22</f>
        <v/>
      </c>
      <c r="R13" s="21">
        <f>Assumptions!$B$22</f>
        <v/>
      </c>
      <c r="S13" s="21">
        <f>Assumptions!$B$22</f>
        <v/>
      </c>
    </row>
    <row r="14">
      <c r="A14" s="4" t="inlineStr">
        <is>
          <t>Misc / buffer</t>
        </is>
      </c>
      <c r="B14" s="21">
        <f>Assumptions!$B$23</f>
        <v/>
      </c>
      <c r="C14" s="21">
        <f>Assumptions!$B$23</f>
        <v/>
      </c>
      <c r="D14" s="21">
        <f>Assumptions!$B$23</f>
        <v/>
      </c>
      <c r="E14" s="21">
        <f>Assumptions!$B$23</f>
        <v/>
      </c>
      <c r="F14" s="21">
        <f>Assumptions!$B$23</f>
        <v/>
      </c>
      <c r="G14" s="21">
        <f>Assumptions!$B$23</f>
        <v/>
      </c>
      <c r="H14" s="21">
        <f>Assumptions!$B$23</f>
        <v/>
      </c>
      <c r="I14" s="21">
        <f>Assumptions!$B$23</f>
        <v/>
      </c>
      <c r="J14" s="21">
        <f>Assumptions!$B$23</f>
        <v/>
      </c>
      <c r="K14" s="21">
        <f>Assumptions!$B$23</f>
        <v/>
      </c>
      <c r="L14" s="21">
        <f>Assumptions!$B$23</f>
        <v/>
      </c>
      <c r="M14" s="21">
        <f>Assumptions!$B$23</f>
        <v/>
      </c>
      <c r="N14" s="21">
        <f>Assumptions!$B$23</f>
        <v/>
      </c>
      <c r="O14" s="21">
        <f>Assumptions!$B$23</f>
        <v/>
      </c>
      <c r="P14" s="21">
        <f>Assumptions!$B$23</f>
        <v/>
      </c>
      <c r="Q14" s="21">
        <f>Assumptions!$B$23</f>
        <v/>
      </c>
      <c r="R14" s="21">
        <f>Assumptions!$B$23</f>
        <v/>
      </c>
      <c r="S14" s="21">
        <f>Assumptions!$B$23</f>
        <v/>
      </c>
    </row>
    <row r="15">
      <c r="A15" s="22" t="inlineStr">
        <is>
          <t>Total OpEx</t>
        </is>
      </c>
      <c r="B15" s="23">
        <f>SUM(B8:B14)</f>
        <v/>
      </c>
      <c r="C15" s="23">
        <f>SUM(C8:C14)</f>
        <v/>
      </c>
      <c r="D15" s="23">
        <f>SUM(D8:D14)</f>
        <v/>
      </c>
      <c r="E15" s="23">
        <f>SUM(E8:E14)</f>
        <v/>
      </c>
      <c r="F15" s="23">
        <f>SUM(F8:F14)</f>
        <v/>
      </c>
      <c r="G15" s="23">
        <f>SUM(G8:G14)</f>
        <v/>
      </c>
      <c r="H15" s="23">
        <f>SUM(H8:H14)</f>
        <v/>
      </c>
      <c r="I15" s="23">
        <f>SUM(I8:I14)</f>
        <v/>
      </c>
      <c r="J15" s="23">
        <f>SUM(J8:J14)</f>
        <v/>
      </c>
      <c r="K15" s="23">
        <f>SUM(K8:K14)</f>
        <v/>
      </c>
      <c r="L15" s="23">
        <f>SUM(L8:L14)</f>
        <v/>
      </c>
      <c r="M15" s="23">
        <f>SUM(M8:M14)</f>
        <v/>
      </c>
      <c r="N15" s="23">
        <f>SUM(N8:N14)</f>
        <v/>
      </c>
      <c r="O15" s="23">
        <f>SUM(O8:O14)</f>
        <v/>
      </c>
      <c r="P15" s="23">
        <f>SUM(P8:P14)</f>
        <v/>
      </c>
      <c r="Q15" s="23">
        <f>SUM(Q8:Q14)</f>
        <v/>
      </c>
      <c r="R15" s="23">
        <f>SUM(R8:R14)</f>
        <v/>
      </c>
      <c r="S15" s="23">
        <f>SUM(S8:S14)</f>
        <v/>
      </c>
    </row>
    <row r="17">
      <c r="A17" s="19" t="inlineStr">
        <is>
          <t>Net burn (revenue – opex)</t>
        </is>
      </c>
      <c r="B17" s="21">
        <f>B6-B15</f>
        <v/>
      </c>
      <c r="C17" s="21">
        <f>C6-C15</f>
        <v/>
      </c>
      <c r="D17" s="21">
        <f>D6-D15</f>
        <v/>
      </c>
      <c r="E17" s="21">
        <f>E6-E15</f>
        <v/>
      </c>
      <c r="F17" s="21">
        <f>F6-F15</f>
        <v/>
      </c>
      <c r="G17" s="21">
        <f>G6-G15</f>
        <v/>
      </c>
      <c r="H17" s="21">
        <f>H6-H15</f>
        <v/>
      </c>
      <c r="I17" s="21">
        <f>I6-I15</f>
        <v/>
      </c>
      <c r="J17" s="21">
        <f>J6-J15</f>
        <v/>
      </c>
      <c r="K17" s="21">
        <f>K6-K15</f>
        <v/>
      </c>
      <c r="L17" s="21">
        <f>L6-L15</f>
        <v/>
      </c>
      <c r="M17" s="21">
        <f>M6-M15</f>
        <v/>
      </c>
      <c r="N17" s="21">
        <f>N6-N15</f>
        <v/>
      </c>
      <c r="O17" s="21">
        <f>O6-O15</f>
        <v/>
      </c>
      <c r="P17" s="21">
        <f>P6-P15</f>
        <v/>
      </c>
      <c r="Q17" s="21">
        <f>Q6-Q15</f>
        <v/>
      </c>
      <c r="R17" s="21">
        <f>R6-R15</f>
        <v/>
      </c>
      <c r="S17" s="21">
        <f>S6-S15</f>
        <v/>
      </c>
    </row>
    <row r="18">
      <c r="A18" s="22" t="inlineStr">
        <is>
          <t>Ending cash</t>
        </is>
      </c>
      <c r="B18" s="23">
        <f>Assumptions!$B$10+IF(Assumptions!$B$7=1,Assumptions!$B$6,0)+B17</f>
        <v/>
      </c>
      <c r="C18" s="23">
        <f>B18+IF(Assumptions!$B$7=2,Assumptions!$B$6,0)+C17</f>
        <v/>
      </c>
      <c r="D18" s="23">
        <f>C18+IF(Assumptions!$B$7=3,Assumptions!$B$6,0)+D17</f>
        <v/>
      </c>
      <c r="E18" s="23">
        <f>D18+IF(Assumptions!$B$7=4,Assumptions!$B$6,0)+E17</f>
        <v/>
      </c>
      <c r="F18" s="23">
        <f>E18+IF(Assumptions!$B$7=5,Assumptions!$B$6,0)+F17</f>
        <v/>
      </c>
      <c r="G18" s="23">
        <f>F18+IF(Assumptions!$B$7=6,Assumptions!$B$6,0)+G17</f>
        <v/>
      </c>
      <c r="H18" s="23">
        <f>G18+IF(Assumptions!$B$7=7,Assumptions!$B$6,0)+H17</f>
        <v/>
      </c>
      <c r="I18" s="23">
        <f>H18+IF(Assumptions!$B$7=8,Assumptions!$B$6,0)+I17</f>
        <v/>
      </c>
      <c r="J18" s="23">
        <f>I18+IF(Assumptions!$B$7=9,Assumptions!$B$6,0)+J17</f>
        <v/>
      </c>
      <c r="K18" s="23">
        <f>J18+IF(Assumptions!$B$7=10,Assumptions!$B$6,0)+K17</f>
        <v/>
      </c>
      <c r="L18" s="23">
        <f>K18+IF(Assumptions!$B$7=11,Assumptions!$B$6,0)+L17</f>
        <v/>
      </c>
      <c r="M18" s="23">
        <f>L18+IF(Assumptions!$B$7=12,Assumptions!$B$6,0)+M17</f>
        <v/>
      </c>
      <c r="N18" s="23">
        <f>M18+IF(Assumptions!$B$7=13,Assumptions!$B$6,0)+N17</f>
        <v/>
      </c>
      <c r="O18" s="23">
        <f>N18+IF(Assumptions!$B$7=14,Assumptions!$B$6,0)+O17</f>
        <v/>
      </c>
      <c r="P18" s="23">
        <f>O18+IF(Assumptions!$B$7=15,Assumptions!$B$6,0)+P17</f>
        <v/>
      </c>
      <c r="Q18" s="23">
        <f>P18+IF(Assumptions!$B$7=16,Assumptions!$B$6,0)+Q17</f>
        <v/>
      </c>
      <c r="R18" s="23">
        <f>Q18+IF(Assumptions!$B$7=17,Assumptions!$B$6,0)+R17</f>
        <v/>
      </c>
      <c r="S18" s="23">
        <f>R18+IF(Assumptions!$B$7=18,Assumptions!$B$6,0)+S17</f>
        <v/>
      </c>
    </row>
  </sheetData>
  <mergeCells count="3">
    <mergeCell ref="A3:H3"/>
    <mergeCell ref="A2:H2"/>
    <mergeCell ref="A1:H1"/>
  </mergeCells>
  <conditionalFormatting sqref="B18">
    <cfRule type="cellIs" priority="1" operator="lessThan" dxfId="0">
      <formula>0</formula>
    </cfRule>
  </conditionalFormatting>
  <conditionalFormatting sqref="C18">
    <cfRule type="cellIs" priority="2" operator="lessThan" dxfId="0">
      <formula>0</formula>
    </cfRule>
  </conditionalFormatting>
  <conditionalFormatting sqref="D18">
    <cfRule type="cellIs" priority="3" operator="lessThan" dxfId="0">
      <formula>0</formula>
    </cfRule>
  </conditionalFormatting>
  <conditionalFormatting sqref="E18">
    <cfRule type="cellIs" priority="4" operator="lessThan" dxfId="0">
      <formula>0</formula>
    </cfRule>
  </conditionalFormatting>
  <conditionalFormatting sqref="F18">
    <cfRule type="cellIs" priority="5" operator="lessThan" dxfId="0">
      <formula>0</formula>
    </cfRule>
  </conditionalFormatting>
  <conditionalFormatting sqref="G18">
    <cfRule type="cellIs" priority="6" operator="lessThan" dxfId="0">
      <formula>0</formula>
    </cfRule>
  </conditionalFormatting>
  <conditionalFormatting sqref="H18">
    <cfRule type="cellIs" priority="7" operator="lessThan" dxfId="0">
      <formula>0</formula>
    </cfRule>
  </conditionalFormatting>
  <conditionalFormatting sqref="I18">
    <cfRule type="cellIs" priority="8" operator="lessThan" dxfId="0">
      <formula>0</formula>
    </cfRule>
  </conditionalFormatting>
  <conditionalFormatting sqref="J18">
    <cfRule type="cellIs" priority="9" operator="lessThan" dxfId="0">
      <formula>0</formula>
    </cfRule>
  </conditionalFormatting>
  <conditionalFormatting sqref="K18">
    <cfRule type="cellIs" priority="10" operator="lessThan" dxfId="0">
      <formula>0</formula>
    </cfRule>
  </conditionalFormatting>
  <conditionalFormatting sqref="L18">
    <cfRule type="cellIs" priority="11" operator="lessThan" dxfId="0">
      <formula>0</formula>
    </cfRule>
  </conditionalFormatting>
  <conditionalFormatting sqref="M18">
    <cfRule type="cellIs" priority="12" operator="lessThan" dxfId="0">
      <formula>0</formula>
    </cfRule>
  </conditionalFormatting>
  <conditionalFormatting sqref="N18">
    <cfRule type="cellIs" priority="13" operator="lessThan" dxfId="0">
      <formula>0</formula>
    </cfRule>
  </conditionalFormatting>
  <conditionalFormatting sqref="O18">
    <cfRule type="cellIs" priority="14" operator="lessThan" dxfId="0">
      <formula>0</formula>
    </cfRule>
  </conditionalFormatting>
  <conditionalFormatting sqref="P18">
    <cfRule type="cellIs" priority="15" operator="lessThan" dxfId="0">
      <formula>0</formula>
    </cfRule>
  </conditionalFormatting>
  <conditionalFormatting sqref="Q18">
    <cfRule type="cellIs" priority="16" operator="lessThan" dxfId="0">
      <formula>0</formula>
    </cfRule>
  </conditionalFormatting>
  <conditionalFormatting sqref="R18">
    <cfRule type="cellIs" priority="17" operator="lessThan" dxfId="0">
      <formula>0</formula>
    </cfRule>
  </conditionalFormatting>
  <conditionalFormatting sqref="S18">
    <cfRule type="cellIs" priority="18" operator="lessThan" dxfId="0">
      <formula>0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2"/>
  <sheetViews>
    <sheetView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14" customWidth="1" min="3" max="3"/>
    <col width="50" customWidth="1" min="4" max="4"/>
  </cols>
  <sheetData>
    <row r="1" ht="18" customHeight="1">
      <c r="A1" s="1" t="inlineStr">
        <is>
          <t>ROUNDDROP  ·  PRE-SEED TEMPLATE</t>
        </is>
      </c>
    </row>
    <row r="2" ht="32" customHeight="1">
      <c r="A2" s="2" t="inlineStr">
        <is>
          <t>Use of Funds</t>
        </is>
      </c>
    </row>
    <row r="3" ht="20" customHeight="1">
      <c r="A3" s="3" t="inlineStr">
        <is>
          <t>Where does this round actually go? Investors will ask.</t>
        </is>
      </c>
    </row>
    <row r="5" ht="24" customHeight="1">
      <c r="A5" s="10" t="inlineStr">
        <is>
          <t>Category</t>
        </is>
      </c>
      <c r="B5" s="10" t="inlineStr">
        <is>
          <t>$ Amount</t>
        </is>
      </c>
      <c r="C5" s="10" t="inlineStr">
        <is>
          <t>% of round</t>
        </is>
      </c>
      <c r="D5" s="10" t="inlineStr">
        <is>
          <t>Notes</t>
        </is>
      </c>
    </row>
    <row r="6">
      <c r="A6" s="11" t="inlineStr">
        <is>
          <t>Engineering hires</t>
        </is>
      </c>
      <c r="B6" s="13" t="n">
        <v>300000</v>
      </c>
      <c r="C6" s="24">
        <f>B6/SUM($B$6:$B$11)</f>
        <v/>
      </c>
    </row>
    <row r="7">
      <c r="A7" s="11" t="inlineStr">
        <is>
          <t>Founder salaries</t>
        </is>
      </c>
      <c r="B7" s="13" t="n">
        <v>144000</v>
      </c>
      <c r="C7" s="24">
        <f>B7/SUM($B$6:$B$11)</f>
        <v/>
      </c>
    </row>
    <row r="8">
      <c r="A8" s="11" t="inlineStr">
        <is>
          <t>Product &amp; infra</t>
        </is>
      </c>
      <c r="B8" s="13" t="n">
        <v>36000</v>
      </c>
      <c r="C8" s="24">
        <f>B8/SUM($B$6:$B$11)</f>
        <v/>
      </c>
    </row>
    <row r="9">
      <c r="A9" s="11" t="inlineStr">
        <is>
          <t>Marketing / GTM</t>
        </is>
      </c>
      <c r="B9" s="13" t="n">
        <v>60000</v>
      </c>
      <c r="C9" s="24">
        <f>B9/SUM($B$6:$B$11)</f>
        <v/>
      </c>
    </row>
    <row r="10">
      <c r="A10" s="11" t="inlineStr">
        <is>
          <t>Legal &amp; accounting</t>
        </is>
      </c>
      <c r="B10" s="13" t="n">
        <v>20000</v>
      </c>
      <c r="C10" s="24">
        <f>B10/SUM($B$6:$B$11)</f>
        <v/>
      </c>
    </row>
    <row r="11">
      <c r="A11" s="11" t="inlineStr">
        <is>
          <t>Buffer / runway</t>
        </is>
      </c>
      <c r="B11" s="13" t="n">
        <v>90000</v>
      </c>
      <c r="C11" s="24">
        <f>B11/SUM($B$6:$B$11)</f>
        <v/>
      </c>
    </row>
    <row r="12">
      <c r="A12" s="25" t="inlineStr">
        <is>
          <t>TOTAL</t>
        </is>
      </c>
      <c r="B12" s="26">
        <f>SUM(B6:B11)</f>
        <v/>
      </c>
      <c r="C12" s="27">
        <f>SUM(C6:C11)</f>
        <v/>
      </c>
      <c r="D12" s="28" t="n"/>
    </row>
  </sheetData>
  <mergeCells count="3">
    <mergeCell ref="A3:H3"/>
    <mergeCell ref="A2:H2"/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2026-05-27T04:31:08Z</dcterms:created>
  <dcterms:modified xmlns:dcterms="http://purl.org/dc/terms/" xmlns:xsi="http://www.w3.org/2001/XMLSchema-instance" xsi:type="dcterms:W3CDTF">2026-05-27T04:31:08Z</dcterms:modified>
</cp:coreProperties>
</file>